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ỲNH ANH\UBND PHƯỜNG\NĂM 2024\CÔNG KHAI\Công khai papi 2024\Công khai papi 2024\Công khai dự toán và tình hình thực hiện 2024\Công khai thực hiện DT quý 3.2024\"/>
    </mc:Choice>
  </mc:AlternateContent>
  <xr:revisionPtr revIDLastSave="0" documentId="13_ncr:1_{6A0E1FB3-90AA-4C2E-8219-1919DF775E9C}" xr6:coauthVersionLast="36" xr6:coauthVersionMax="36" xr10:uidLastSave="{00000000-0000-0000-0000-000000000000}"/>
  <bookViews>
    <workbookView xWindow="0" yWindow="0" windowWidth="20610" windowHeight="11040" xr2:uid="{00000000-000D-0000-FFFF-FFFF00000000}"/>
  </bookViews>
  <sheets>
    <sheet name="Công khai Q1-2024" sheetId="20" r:id="rId1"/>
  </sheets>
  <externalReferences>
    <externalReference r:id="rId2"/>
  </externalReferences>
  <definedNames>
    <definedName name="_xlnm.Print_Titles" localSheetId="0">'Công khai Q1-2024'!$8:$9</definedName>
  </definedNames>
  <calcPr calcId="191029"/>
</workbook>
</file>

<file path=xl/calcChain.xml><?xml version="1.0" encoding="utf-8"?>
<calcChain xmlns="http://schemas.openxmlformats.org/spreadsheetml/2006/main">
  <c r="D22" i="20" l="1"/>
  <c r="F33" i="20" l="1"/>
  <c r="F12" i="20"/>
  <c r="F13" i="20"/>
  <c r="F14" i="20"/>
  <c r="F15" i="20"/>
  <c r="F16" i="20"/>
  <c r="F17" i="20"/>
  <c r="F18" i="20"/>
  <c r="F20" i="20"/>
  <c r="F22" i="20"/>
  <c r="F23" i="20"/>
  <c r="F24" i="20"/>
  <c r="F25" i="20"/>
  <c r="F26" i="20"/>
  <c r="F27" i="20"/>
  <c r="F28" i="20"/>
  <c r="F29" i="20"/>
  <c r="F31" i="20"/>
  <c r="F35" i="20"/>
  <c r="F37" i="20"/>
  <c r="F39" i="20"/>
  <c r="F41" i="20"/>
  <c r="F42" i="20"/>
  <c r="F43" i="20"/>
  <c r="F45" i="20"/>
  <c r="F47" i="20"/>
  <c r="F49" i="20"/>
  <c r="F50" i="20"/>
  <c r="F52" i="20"/>
  <c r="F53" i="20"/>
  <c r="F55" i="20"/>
  <c r="F56" i="20"/>
  <c r="F58" i="20"/>
  <c r="F59" i="20"/>
  <c r="F61" i="20"/>
  <c r="F10" i="20"/>
  <c r="F11" i="20"/>
  <c r="E15" i="20"/>
  <c r="E14" i="20"/>
  <c r="E13" i="20"/>
  <c r="E12" i="20"/>
  <c r="E21" i="20"/>
  <c r="E22" i="20"/>
  <c r="H22" i="20" s="1"/>
  <c r="C21" i="20" l="1"/>
  <c r="C23" i="20"/>
  <c r="J24" i="20"/>
  <c r="C26" i="20"/>
  <c r="C39" i="20"/>
  <c r="C27" i="20"/>
  <c r="C29" i="20"/>
  <c r="C28" i="20"/>
  <c r="E61" i="20"/>
  <c r="E58" i="20"/>
  <c r="E55" i="20"/>
  <c r="E52" i="20"/>
  <c r="E49" i="20"/>
  <c r="E45" i="20"/>
  <c r="E42" i="20"/>
  <c r="E41" i="20"/>
  <c r="E37" i="20"/>
  <c r="E33" i="20"/>
  <c r="E29" i="20"/>
  <c r="D29" i="20"/>
  <c r="E28" i="20"/>
  <c r="D28" i="20"/>
  <c r="E11" i="20" l="1"/>
  <c r="E16" i="20"/>
  <c r="E27" i="20"/>
  <c r="E31" i="20"/>
  <c r="E35" i="20"/>
  <c r="E39" i="20"/>
  <c r="E43" i="20"/>
  <c r="E47" i="20"/>
  <c r="E50" i="20"/>
  <c r="E53" i="20"/>
  <c r="E56" i="20"/>
  <c r="E59" i="20"/>
  <c r="E62" i="20"/>
  <c r="E10" i="20" l="1"/>
  <c r="E26" i="20"/>
  <c r="E23" i="20" s="1"/>
  <c r="J56" i="20" l="1"/>
  <c r="J44" i="20"/>
  <c r="J39" i="20"/>
  <c r="J32" i="20" l="1"/>
  <c r="J36" i="20"/>
  <c r="J42" i="20"/>
  <c r="J46" i="20"/>
  <c r="J48" i="20"/>
  <c r="J54" i="20"/>
  <c r="J57" i="20"/>
  <c r="J58" i="20"/>
  <c r="J59" i="20"/>
  <c r="J60" i="20"/>
  <c r="J61" i="20"/>
  <c r="J62" i="20"/>
  <c r="J63" i="20"/>
  <c r="J64" i="20"/>
  <c r="J65" i="20"/>
  <c r="J66" i="20"/>
  <c r="J67" i="20"/>
  <c r="J19" i="20"/>
  <c r="J22" i="20"/>
  <c r="J25" i="20"/>
  <c r="C16" i="20" l="1"/>
  <c r="C11" i="20"/>
  <c r="C10" i="20" l="1"/>
  <c r="D43" i="20"/>
  <c r="D27" i="20"/>
  <c r="D59" i="20"/>
  <c r="C43" i="20"/>
  <c r="D39" i="20"/>
  <c r="D35" i="20"/>
  <c r="C35" i="20"/>
  <c r="D31" i="20"/>
  <c r="C31" i="20"/>
  <c r="D16" i="20" l="1"/>
  <c r="D11" i="20" l="1"/>
  <c r="D62" i="20"/>
  <c r="D56" i="20"/>
  <c r="D53" i="20"/>
  <c r="D50" i="20"/>
  <c r="D47" i="20"/>
  <c r="C59" i="20"/>
  <c r="C56" i="20"/>
  <c r="C53" i="20"/>
  <c r="C50" i="20"/>
  <c r="C47" i="20"/>
  <c r="D26" i="20" l="1"/>
  <c r="D10" i="20"/>
  <c r="D23" i="20" l="1"/>
  <c r="D21" i="20" l="1"/>
  <c r="F21" i="20" s="1"/>
</calcChain>
</file>

<file path=xl/sharedStrings.xml><?xml version="1.0" encoding="utf-8"?>
<sst xmlns="http://schemas.openxmlformats.org/spreadsheetml/2006/main" count="108" uniqueCount="82">
  <si>
    <t>I</t>
  </si>
  <si>
    <t>II</t>
  </si>
  <si>
    <t>III</t>
  </si>
  <si>
    <t>Nội dung</t>
  </si>
  <si>
    <t xml:space="preserve">Số 
TT </t>
  </si>
  <si>
    <t>Chi sự nghiệp thể dục thể thao</t>
  </si>
  <si>
    <t>Chi sự nghiệp bảo vệ môi trường</t>
  </si>
  <si>
    <t>So sánh (%)</t>
  </si>
  <si>
    <t>Dự toán</t>
  </si>
  <si>
    <t>Cùng kỳ 
năm trước</t>
  </si>
  <si>
    <t>Tổng số thu, chi, nộp ngân sách phí, lệ phí</t>
  </si>
  <si>
    <t>1.1</t>
  </si>
  <si>
    <t>1.2</t>
  </si>
  <si>
    <t>2.1</t>
  </si>
  <si>
    <t xml:space="preserve"> Kinh phí nhiệm vụ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</si>
  <si>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</si>
  <si>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</si>
  <si>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</si>
  <si>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</si>
  <si>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</si>
  <si>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</si>
  <si>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</si>
  <si>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</si>
  <si>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</si>
  <si>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</si>
  <si>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</si>
  <si>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</si>
  <si>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</si>
  <si>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</si>
  <si>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</si>
  <si>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</si>
  <si>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</si>
  <si>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</si>
  <si>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</si>
  <si>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</si>
  <si>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</si>
  <si>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</si>
  <si>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</si>
  <si>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</si>
  <si>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</si>
  <si>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 xml:space="preserve">Chi hoạt động kinh tế </t>
  </si>
  <si>
    <t xml:space="preserve"> Biểu số 3 - Ban hành kèm theo Thông tư số 61/2017/TT-BTC ngày 15 tháng 6 năm 2017 của Bộ Tài chính</t>
  </si>
  <si>
    <t>ĐV tính: Đồng</t>
  </si>
  <si>
    <t xml:space="preserve"> Chương: 799</t>
  </si>
  <si>
    <t>Nguồn vốn viện trợ</t>
  </si>
  <si>
    <t>Nguồn vay nợ nước ngoài</t>
  </si>
  <si>
    <t>Thuế sử dụng đất phi nông nghiệp khối hộ</t>
  </si>
  <si>
    <t>Thu khác ngân sách</t>
  </si>
  <si>
    <t>Dự toán giao đơn vị thu nộp ngân sách</t>
  </si>
  <si>
    <t>Phí, lệ phí</t>
  </si>
  <si>
    <t>Lệ phí môn bài</t>
  </si>
  <si>
    <t>Thuế GTGT</t>
  </si>
  <si>
    <t>Thuế TTĐB</t>
  </si>
  <si>
    <t>Thuế thu nhập cá nhân</t>
  </si>
  <si>
    <t>1.3</t>
  </si>
  <si>
    <t>2.4</t>
  </si>
  <si>
    <t xml:space="preserve">  Đơn vị: UBND PHƯỜNG BIÊN GIANG</t>
  </si>
  <si>
    <t>Thu từ hoa lợi công sản, đất công ích</t>
  </si>
  <si>
    <t>Chi quốc phòng</t>
  </si>
  <si>
    <t>Chi an ninh</t>
  </si>
  <si>
    <t>- Trong đó tiết kiệm chi thường xuyên 10%</t>
  </si>
  <si>
    <t>11.1</t>
  </si>
  <si>
    <t>Chi quản lý hành chính (UBND, Đảng, đoàn thể, tổ chức chính trị xã hội)</t>
  </si>
  <si>
    <t>Chi khác ngân sách</t>
  </si>
  <si>
    <t>Kinh phí cải cách tiền lương</t>
  </si>
  <si>
    <t>3.3</t>
  </si>
  <si>
    <t>5.3</t>
  </si>
  <si>
    <t>Tổng dự toán chi</t>
  </si>
  <si>
    <t>- Dự toán chi ngân sách (đã trừ tiết kiệm)</t>
  </si>
  <si>
    <t>a. Nguồn thu được để lại đơn vị</t>
  </si>
  <si>
    <t>b.Dự toán chi ngân sách nhà nước</t>
  </si>
  <si>
    <t>4.3</t>
  </si>
  <si>
    <t>Kinh phí y tế dự phòng</t>
  </si>
  <si>
    <t>Kinh phí thực hiện cải cách tiền lương</t>
  </si>
  <si>
    <t>Dự toán năm 2024</t>
  </si>
  <si>
    <t>Năm trước</t>
  </si>
  <si>
    <t>Giao phối hợp với Chi cục Thuế thu</t>
  </si>
  <si>
    <t>Ước thực hiện quý III/2024</t>
  </si>
  <si>
    <t>- Trong năm tiết kiệm chi thường xuyên 5%</t>
  </si>
  <si>
    <t>ĐÁNH GIÁ THỰC HIỆN DỰ TOÁN THU- CHI NGÂN SÁCH  QUÝ 3 NĂM 2024</t>
  </si>
  <si>
    <t>(Theo Thông báo số      /TB-UBND ngày      /10/2024 của UBND phường Biên Giang)</t>
  </si>
  <si>
    <t>Luỹ kế 
thực 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</si>
</sst>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rgb="FFFF0000"/>
      <name val="Cambria"/>
      <family val="1"/>
      <charset val="163"/>
      <scheme val="major"/>
    </font>
    <font>
      <sz val="14"/>
      <color theme="0"/>
      <name val="Cambria"/>
      <family val="1"/>
      <charset val="163"/>
      <scheme val="major"/>
    </font>
    <font>
      <b/>
      <sz val="11"/>
      <name val="Times New Roman"/>
      <family val="1"/>
      <charset val="163"/>
    </font>
    <font>
      <sz val="14"/>
      <name val="Cambria"/>
      <family val="1"/>
      <charset val="163"/>
      <scheme val="major"/>
    </font>
    <font>
      <i/>
      <sz val="11"/>
      <name val="Cambria"/>
      <family val="1"/>
      <charset val="163"/>
      <scheme val="major"/>
    </font>
    <font>
      <sz val="12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Cambria"/>
      <family val="1"/>
      <charset val="163"/>
      <scheme val="major"/>
    </font>
    <font>
      <i/>
      <sz val="10"/>
      <name val="Times New Roman"/>
      <family val="1"/>
    </font>
    <font>
      <b/>
      <sz val="10"/>
      <name val=".VnTime"/>
      <family val="2"/>
    </font>
    <font>
      <i/>
      <sz val="12"/>
      <name val=".VnTime"/>
      <family val="2"/>
    </font>
    <font>
      <sz val="12"/>
      <name val=".VnTime"/>
      <family val="2"/>
    </font>
    <font>
      <sz val="10"/>
      <name val="Cambria"/>
      <family val="1"/>
      <charset val="163"/>
      <scheme val="major"/>
    </font>
    <font>
      <b/>
      <sz val="10"/>
      <name val="Cambria"/>
      <family val="1"/>
      <scheme val="major"/>
    </font>
    <font>
      <sz val="11"/>
      <name val="Cambria"/>
      <family val="1"/>
      <charset val="163"/>
      <scheme val="major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165" fontId="3" fillId="0" borderId="1" xfId="2" applyNumberFormat="1" applyFont="1" applyBorder="1" applyAlignment="1"/>
    <xf numFmtId="165" fontId="4" fillId="2" borderId="0" xfId="2" applyNumberFormat="1" applyFont="1" applyFill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5" fontId="6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165" fontId="18" fillId="0" borderId="1" xfId="2" applyNumberFormat="1" applyFont="1" applyBorder="1" applyAlignment="1">
      <alignment horizontal="center"/>
    </xf>
    <xf numFmtId="165" fontId="17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165" fontId="17" fillId="0" borderId="1" xfId="2" applyNumberFormat="1" applyFont="1" applyBorder="1" applyAlignment="1">
      <alignment vertical="top" wrapText="1"/>
    </xf>
    <xf numFmtId="165" fontId="13" fillId="0" borderId="1" xfId="2" applyNumberFormat="1" applyFont="1" applyBorder="1"/>
    <xf numFmtId="0" fontId="13" fillId="0" borderId="1" xfId="0" applyFont="1" applyBorder="1" applyAlignment="1">
      <alignment wrapText="1"/>
    </xf>
    <xf numFmtId="165" fontId="19" fillId="0" borderId="1" xfId="2" applyNumberFormat="1" applyFont="1" applyBorder="1"/>
    <xf numFmtId="0" fontId="14" fillId="0" borderId="0" xfId="0" applyFont="1"/>
    <xf numFmtId="165" fontId="17" fillId="0" borderId="1" xfId="2" applyNumberFormat="1" applyFont="1" applyBorder="1" applyAlignment="1">
      <alignment horizontal="justify" vertical="top" wrapText="1"/>
    </xf>
    <xf numFmtId="165" fontId="17" fillId="0" borderId="1" xfId="2" applyNumberFormat="1" applyFont="1" applyBorder="1"/>
    <xf numFmtId="0" fontId="20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wrapText="1"/>
    </xf>
    <xf numFmtId="0" fontId="19" fillId="0" borderId="1" xfId="2" applyNumberFormat="1" applyFont="1" applyBorder="1"/>
    <xf numFmtId="165" fontId="17" fillId="0" borderId="1" xfId="2" applyNumberFormat="1" applyFont="1" applyBorder="1" applyAlignment="1">
      <alignment horizontal="right" vertical="top" wrapText="1"/>
    </xf>
    <xf numFmtId="0" fontId="21" fillId="0" borderId="0" xfId="0" applyFont="1"/>
    <xf numFmtId="165" fontId="21" fillId="0" borderId="0" xfId="0" applyNumberFormat="1" applyFont="1"/>
    <xf numFmtId="0" fontId="22" fillId="0" borderId="1" xfId="0" quotePrefix="1" applyFont="1" applyBorder="1" applyAlignment="1">
      <alignment wrapText="1"/>
    </xf>
    <xf numFmtId="165" fontId="23" fillId="0" borderId="1" xfId="2" applyNumberFormat="1" applyFont="1" applyBorder="1" applyAlignment="1"/>
    <xf numFmtId="0" fontId="24" fillId="0" borderId="0" xfId="0" applyFont="1" applyAlignment="1"/>
    <xf numFmtId="0" fontId="25" fillId="0" borderId="0" xfId="0" applyFont="1"/>
    <xf numFmtId="165" fontId="26" fillId="0" borderId="1" xfId="2" applyNumberFormat="1" applyFont="1" applyBorder="1" applyAlignment="1"/>
    <xf numFmtId="0" fontId="24" fillId="0" borderId="0" xfId="0" applyFont="1" applyBorder="1" applyAlignment="1">
      <alignment horizontal="center"/>
    </xf>
    <xf numFmtId="165" fontId="26" fillId="0" borderId="1" xfId="2" applyNumberFormat="1" applyFont="1" applyBorder="1"/>
    <xf numFmtId="165" fontId="27" fillId="0" borderId="1" xfId="2" applyNumberFormat="1" applyFont="1" applyBorder="1" applyAlignment="1"/>
    <xf numFmtId="0" fontId="26" fillId="0" borderId="1" xfId="0" applyFont="1" applyBorder="1"/>
    <xf numFmtId="0" fontId="28" fillId="0" borderId="0" xfId="0" applyFont="1"/>
    <xf numFmtId="0" fontId="26" fillId="0" borderId="0" xfId="0" applyFont="1"/>
    <xf numFmtId="0" fontId="8" fillId="0" borderId="0" xfId="0" applyFont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29" fillId="0" borderId="1" xfId="2" applyNumberFormat="1" applyFont="1" applyBorder="1" applyAlignment="1">
      <alignment horizontal="center"/>
    </xf>
    <xf numFmtId="165" fontId="30" fillId="0" borderId="1" xfId="2" applyNumberFormat="1" applyFont="1" applyBorder="1" applyAlignment="1">
      <alignment vertical="top" wrapText="1"/>
    </xf>
    <xf numFmtId="165" fontId="31" fillId="0" borderId="1" xfId="2" applyNumberFormat="1" applyFont="1" applyBorder="1" applyAlignment="1">
      <alignment horizontal="justify" vertical="top" wrapText="1"/>
    </xf>
    <xf numFmtId="165" fontId="31" fillId="0" borderId="1" xfId="2" applyNumberFormat="1" applyFont="1" applyBorder="1" applyAlignment="1">
      <alignment horizontal="center" vertical="top" wrapText="1"/>
    </xf>
    <xf numFmtId="165" fontId="30" fillId="0" borderId="1" xfId="2" applyNumberFormat="1" applyFont="1" applyBorder="1" applyAlignment="1">
      <alignment horizontal="justify" vertical="top" wrapText="1"/>
    </xf>
    <xf numFmtId="165" fontId="31" fillId="0" borderId="1" xfId="2" applyNumberFormat="1" applyFont="1" applyBorder="1" applyAlignment="1">
      <alignment vertical="top" wrapText="1"/>
    </xf>
    <xf numFmtId="165" fontId="30" fillId="0" borderId="1" xfId="2" applyNumberFormat="1" applyFont="1" applyBorder="1" applyAlignment="1">
      <alignment horizontal="right" vertical="top" wrapText="1"/>
    </xf>
    <xf numFmtId="165" fontId="30" fillId="0" borderId="1" xfId="2" applyNumberFormat="1" applyFont="1" applyBorder="1"/>
    <xf numFmtId="165" fontId="31" fillId="0" borderId="1" xfId="2" applyNumberFormat="1" applyFont="1" applyBorder="1"/>
    <xf numFmtId="165" fontId="19" fillId="0" borderId="1" xfId="2" applyNumberFormat="1" applyFont="1" applyBorder="1" applyAlignment="1">
      <alignment horizontal="center"/>
    </xf>
    <xf numFmtId="165" fontId="32" fillId="0" borderId="1" xfId="2" applyNumberFormat="1" applyFont="1" applyBorder="1" applyAlignment="1"/>
    <xf numFmtId="165" fontId="10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431;&#416;NG%20K&#7870;%20TO&#193;N%20BI&#202;N%20GIANG/N&#259;m%202023/Q&#272;%20giao%20ch&#7881;%20ti&#234;u%20KTXH%202023/QT-M&#7851;u%20bi&#7875;u%20theo%20TT61%202023%20m&#7899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6 tháng cuối năm 2021"/>
      <sheetName val="Công khai DT"/>
      <sheetName val="Công khai Q1"/>
      <sheetName val="Công khai Q2"/>
      <sheetName val="Công khai 6 tháng đầu"/>
      <sheetName val="Công khai quý III"/>
      <sheetName val="B3-6 tháng"/>
      <sheetName val="Quỹ III2021"/>
      <sheetName val="B3- quý 3"/>
      <sheetName val="B3- quý 4-2022"/>
      <sheetName val="Bieu 4"/>
      <sheetName val="Bieu 4 6 t cuối"/>
      <sheetName val="Bieu 5"/>
      <sheetName val="Bieu 6"/>
      <sheetName val="Bieu 7"/>
      <sheetName val="Bieu 8"/>
      <sheetName val="Bieu 9"/>
      <sheetName val="Bieu 10"/>
    </sheetNames>
    <sheetDataSet>
      <sheetData sheetId="0"/>
      <sheetData sheetId="1"/>
      <sheetData sheetId="2"/>
      <sheetData sheetId="3">
        <row r="10">
          <cell r="D10">
            <v>965345000</v>
          </cell>
        </row>
      </sheetData>
      <sheetData sheetId="4">
        <row r="10">
          <cell r="D10">
            <v>775922000</v>
          </cell>
        </row>
        <row r="23">
          <cell r="D23">
            <v>1575179226</v>
          </cell>
        </row>
        <row r="35">
          <cell r="D35">
            <v>6530000</v>
          </cell>
        </row>
        <row r="37">
          <cell r="D37">
            <v>6530000</v>
          </cell>
        </row>
        <row r="41">
          <cell r="D41">
            <v>0</v>
          </cell>
        </row>
        <row r="50">
          <cell r="D50">
            <v>7550000</v>
          </cell>
        </row>
        <row r="52">
          <cell r="D52">
            <v>7550000</v>
          </cell>
        </row>
        <row r="53">
          <cell r="D53">
            <v>9810000</v>
          </cell>
        </row>
        <row r="55">
          <cell r="D55">
            <v>9810000</v>
          </cell>
        </row>
        <row r="56">
          <cell r="D5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7"/>
  <sheetViews>
    <sheetView tabSelected="1" workbookViewId="0">
      <pane ySplit="9" topLeftCell="A10" activePane="bottomLeft" state="frozen"/>
      <selection pane="bottomLeft" activeCell="E18" sqref="E18"/>
    </sheetView>
  </sheetViews>
  <sheetFormatPr defaultColWidth="9" defaultRowHeight="18" x14ac:dyDescent="0.25"/>
  <cols>
    <col min="1" max="1" width="4.42578125" style="55" customWidth="1"/>
    <col min="2" max="2" width="38.5703125" style="56" customWidth="1"/>
    <col min="3" max="3" width="13.5703125" style="56" customWidth="1"/>
    <col min="4" max="4" width="14" style="6" customWidth="1"/>
    <col min="5" max="5" width="13.85546875" style="6" customWidth="1"/>
    <col min="6" max="6" width="6.28515625" style="59" customWidth="1"/>
    <col min="7" max="7" width="6.42578125" style="6" customWidth="1"/>
    <col min="8" max="8" width="13.140625" style="6" bestFit="1" customWidth="1"/>
    <col min="9" max="9" width="9" style="6"/>
    <col min="10" max="10" width="22.42578125" style="2" bestFit="1" customWidth="1"/>
    <col min="11" max="12" width="9" style="6"/>
    <col min="13" max="13" width="25.85546875" style="6" customWidth="1"/>
    <col min="14" max="20" width="9" style="6"/>
    <col min="21" max="21" width="18.5703125" style="6" bestFit="1" customWidth="1"/>
    <col min="22" max="16384" width="9" style="6"/>
  </cols>
  <sheetData>
    <row r="1" spans="1:21" ht="21.75" customHeight="1" x14ac:dyDescent="0.25">
      <c r="A1" s="4" t="s">
        <v>41</v>
      </c>
      <c r="B1" s="4"/>
      <c r="C1" s="4"/>
      <c r="D1" s="4"/>
      <c r="E1" s="4"/>
      <c r="F1" s="4"/>
      <c r="G1" s="4"/>
      <c r="H1" s="5"/>
      <c r="I1" s="5"/>
    </row>
    <row r="2" spans="1:21" x14ac:dyDescent="0.25">
      <c r="A2" s="7" t="s">
        <v>56</v>
      </c>
      <c r="B2" s="7"/>
      <c r="C2" s="60"/>
      <c r="D2" s="5"/>
      <c r="E2" s="5"/>
      <c r="F2" s="9"/>
      <c r="G2" s="9"/>
      <c r="H2" s="10"/>
      <c r="I2" s="10"/>
    </row>
    <row r="3" spans="1:21" x14ac:dyDescent="0.25">
      <c r="A3" s="7" t="s">
        <v>43</v>
      </c>
      <c r="B3" s="7"/>
      <c r="C3" s="60"/>
      <c r="D3" s="5"/>
      <c r="E3" s="5"/>
      <c r="F3" s="57"/>
      <c r="G3" s="8"/>
      <c r="H3" s="10"/>
      <c r="I3" s="10"/>
      <c r="U3" s="11"/>
    </row>
    <row r="4" spans="1:21" x14ac:dyDescent="0.25">
      <c r="A4" s="9" t="s">
        <v>79</v>
      </c>
      <c r="B4" s="9"/>
      <c r="C4" s="9"/>
      <c r="D4" s="9"/>
      <c r="E4" s="9"/>
      <c r="F4" s="9"/>
      <c r="G4" s="9"/>
      <c r="H4" s="10"/>
      <c r="I4" s="10"/>
    </row>
    <row r="5" spans="1:21" x14ac:dyDescent="0.25">
      <c r="A5" s="12" t="s">
        <v>80</v>
      </c>
      <c r="B5" s="13"/>
      <c r="C5" s="13"/>
      <c r="D5" s="13"/>
      <c r="E5" s="13"/>
      <c r="F5" s="13"/>
      <c r="G5" s="13"/>
      <c r="H5" s="14"/>
      <c r="I5" s="10"/>
    </row>
    <row r="6" spans="1:21" x14ac:dyDescent="0.25">
      <c r="A6" s="13"/>
      <c r="B6" s="13"/>
      <c r="C6" s="13"/>
      <c r="D6" s="13"/>
      <c r="E6" s="13"/>
      <c r="F6" s="13"/>
      <c r="G6" s="13"/>
      <c r="H6" s="14"/>
      <c r="I6" s="10"/>
    </row>
    <row r="7" spans="1:21" x14ac:dyDescent="0.25">
      <c r="A7" s="15"/>
      <c r="B7" s="16"/>
      <c r="C7" s="16"/>
      <c r="D7" s="17"/>
      <c r="E7" s="18" t="s">
        <v>42</v>
      </c>
      <c r="F7" s="18"/>
      <c r="G7" s="18"/>
      <c r="H7" s="17"/>
      <c r="I7" s="10"/>
    </row>
    <row r="8" spans="1:21" ht="21.75" customHeight="1" x14ac:dyDescent="0.25">
      <c r="A8" s="19" t="s">
        <v>4</v>
      </c>
      <c r="B8" s="20" t="s">
        <v>3</v>
      </c>
      <c r="C8" s="61" t="s">
        <v>74</v>
      </c>
      <c r="D8" s="19" t="s">
        <v>77</v>
      </c>
      <c r="E8" s="19" t="s">
        <v>81</v>
      </c>
      <c r="F8" s="21" t="s">
        <v>7</v>
      </c>
      <c r="G8" s="22"/>
      <c r="H8" s="10"/>
      <c r="I8" s="10"/>
    </row>
    <row r="9" spans="1:21" ht="62.25" customHeight="1" x14ac:dyDescent="0.25">
      <c r="A9" s="23"/>
      <c r="B9" s="24"/>
      <c r="C9" s="62"/>
      <c r="D9" s="25"/>
      <c r="E9" s="25"/>
      <c r="F9" s="26" t="s">
        <v>8</v>
      </c>
      <c r="G9" s="26" t="s">
        <v>9</v>
      </c>
      <c r="H9" s="10"/>
      <c r="I9" s="10"/>
      <c r="J9" s="2" t="s">
        <v>75</v>
      </c>
    </row>
    <row r="10" spans="1:21" x14ac:dyDescent="0.25">
      <c r="A10" s="27" t="s">
        <v>0</v>
      </c>
      <c r="B10" s="28" t="s">
        <v>10</v>
      </c>
      <c r="C10" s="63">
        <f>+C11+C16</f>
        <v>2456000000</v>
      </c>
      <c r="D10" s="30">
        <f>+D11+D16</f>
        <v>1351207693</v>
      </c>
      <c r="E10" s="30">
        <f>+E11+E16</f>
        <v>4134291571</v>
      </c>
      <c r="F10" s="29">
        <f>+D10*100/C10</f>
        <v>55.016599877850162</v>
      </c>
      <c r="G10" s="29"/>
      <c r="H10" s="10"/>
      <c r="I10" s="10"/>
      <c r="J10" s="2">
        <v>1741267000</v>
      </c>
    </row>
    <row r="11" spans="1:21" x14ac:dyDescent="0.25">
      <c r="A11" s="31">
        <v>1</v>
      </c>
      <c r="B11" s="32" t="s">
        <v>48</v>
      </c>
      <c r="C11" s="64">
        <f>+C12+C13+C14+C15</f>
        <v>1095000000</v>
      </c>
      <c r="D11" s="33">
        <f>+D12+D13+D14+D15</f>
        <v>856366320</v>
      </c>
      <c r="E11" s="33">
        <f>+E12+E13+E14+E15</f>
        <v>954371320</v>
      </c>
      <c r="F11" s="30">
        <f>+D11*100/C11</f>
        <v>78.206969863013697</v>
      </c>
      <c r="G11" s="29"/>
      <c r="H11" s="10"/>
      <c r="I11" s="10"/>
      <c r="J11" s="2">
        <v>157267000</v>
      </c>
    </row>
    <row r="12" spans="1:21" x14ac:dyDescent="0.25">
      <c r="A12" s="31" t="s">
        <v>11</v>
      </c>
      <c r="B12" s="35" t="s">
        <v>49</v>
      </c>
      <c r="C12" s="65">
        <v>80000000</v>
      </c>
      <c r="D12" s="36">
        <v>32694000</v>
      </c>
      <c r="E12" s="36">
        <f>38227000+D12</f>
        <v>70921000</v>
      </c>
      <c r="F12" s="72">
        <f t="shared" ref="F12:F61" si="0">+D12*100/C12</f>
        <v>40.8675</v>
      </c>
      <c r="G12" s="29"/>
      <c r="H12" s="10"/>
      <c r="I12" s="10"/>
      <c r="J12" s="2">
        <v>41382000</v>
      </c>
    </row>
    <row r="13" spans="1:21" x14ac:dyDescent="0.25">
      <c r="A13" s="31" t="s">
        <v>12</v>
      </c>
      <c r="B13" s="35" t="s">
        <v>46</v>
      </c>
      <c r="C13" s="66">
        <v>850000000</v>
      </c>
      <c r="D13" s="36">
        <v>730687320</v>
      </c>
      <c r="E13" s="36">
        <f>22171000+D13</f>
        <v>752858320</v>
      </c>
      <c r="F13" s="72">
        <f t="shared" si="0"/>
        <v>85.963214117647055</v>
      </c>
      <c r="G13" s="29"/>
      <c r="H13" s="37"/>
      <c r="I13" s="37"/>
      <c r="J13" s="2">
        <v>15792000</v>
      </c>
    </row>
    <row r="14" spans="1:21" x14ac:dyDescent="0.25">
      <c r="A14" s="31" t="s">
        <v>54</v>
      </c>
      <c r="B14" s="35" t="s">
        <v>57</v>
      </c>
      <c r="C14" s="65">
        <v>75000000</v>
      </c>
      <c r="D14" s="36">
        <v>32985000</v>
      </c>
      <c r="E14" s="36">
        <f>26357000+D14</f>
        <v>59342000</v>
      </c>
      <c r="F14" s="72">
        <f t="shared" si="0"/>
        <v>43.98</v>
      </c>
      <c r="G14" s="29"/>
      <c r="H14" s="10"/>
      <c r="I14" s="10"/>
      <c r="J14" s="2">
        <v>59343000</v>
      </c>
    </row>
    <row r="15" spans="1:21" x14ac:dyDescent="0.25">
      <c r="A15" s="31">
        <v>1.4</v>
      </c>
      <c r="B15" s="35" t="s">
        <v>47</v>
      </c>
      <c r="C15" s="65">
        <v>90000000</v>
      </c>
      <c r="D15" s="36">
        <v>60000000</v>
      </c>
      <c r="E15" s="36">
        <f>11250000+D15</f>
        <v>71250000</v>
      </c>
      <c r="F15" s="72">
        <f t="shared" si="0"/>
        <v>66.666666666666671</v>
      </c>
      <c r="G15" s="29"/>
      <c r="H15" s="10"/>
      <c r="I15" s="10"/>
      <c r="J15" s="2">
        <v>40750000</v>
      </c>
    </row>
    <row r="16" spans="1:21" x14ac:dyDescent="0.25">
      <c r="A16" s="31">
        <v>2</v>
      </c>
      <c r="B16" s="32" t="s">
        <v>76</v>
      </c>
      <c r="C16" s="67">
        <f>+C17+C18+C20</f>
        <v>1361000000</v>
      </c>
      <c r="D16" s="38">
        <f>+D17+D18+D20</f>
        <v>494841373</v>
      </c>
      <c r="E16" s="38">
        <f>+E17+E18+E20</f>
        <v>3179920251</v>
      </c>
      <c r="F16" s="30">
        <f t="shared" si="0"/>
        <v>36.358660764144012</v>
      </c>
      <c r="G16" s="29"/>
      <c r="H16" s="10"/>
      <c r="I16" s="10"/>
      <c r="J16" s="2">
        <v>1584000000</v>
      </c>
    </row>
    <row r="17" spans="1:13" x14ac:dyDescent="0.25">
      <c r="A17" s="31" t="s">
        <v>13</v>
      </c>
      <c r="B17" s="35" t="s">
        <v>50</v>
      </c>
      <c r="C17" s="66">
        <v>31000000</v>
      </c>
      <c r="D17" s="36">
        <v>11650000</v>
      </c>
      <c r="E17" s="36">
        <v>39650000</v>
      </c>
      <c r="F17" s="72">
        <f t="shared" si="0"/>
        <v>37.58064516129032</v>
      </c>
      <c r="G17" s="29"/>
      <c r="H17" s="10"/>
      <c r="I17" s="10"/>
      <c r="J17" s="2">
        <v>32000000</v>
      </c>
    </row>
    <row r="18" spans="1:13" x14ac:dyDescent="0.25">
      <c r="A18" s="31" t="s">
        <v>15</v>
      </c>
      <c r="B18" s="35" t="s">
        <v>51</v>
      </c>
      <c r="C18" s="65">
        <v>900000000</v>
      </c>
      <c r="D18" s="36">
        <v>334078570</v>
      </c>
      <c r="E18" s="36">
        <v>2129558694</v>
      </c>
      <c r="F18" s="72">
        <f t="shared" si="0"/>
        <v>37.119841111111114</v>
      </c>
      <c r="G18" s="36"/>
      <c r="H18" s="10"/>
      <c r="I18" s="10"/>
      <c r="J18" s="2">
        <v>1024000000</v>
      </c>
    </row>
    <row r="19" spans="1:13" x14ac:dyDescent="0.25">
      <c r="A19" s="31" t="s">
        <v>20</v>
      </c>
      <c r="B19" s="35" t="s">
        <v>52</v>
      </c>
      <c r="C19" s="65"/>
      <c r="D19" s="36"/>
      <c r="E19" s="36"/>
      <c r="F19" s="72"/>
      <c r="G19" s="36"/>
      <c r="H19" s="10"/>
      <c r="I19" s="10"/>
      <c r="J19" s="2">
        <f>'[1]Công khai Q2'!D19</f>
        <v>0</v>
      </c>
    </row>
    <row r="20" spans="1:13" x14ac:dyDescent="0.25">
      <c r="A20" s="31" t="s">
        <v>55</v>
      </c>
      <c r="B20" s="35" t="s">
        <v>53</v>
      </c>
      <c r="C20" s="68">
        <v>430000000</v>
      </c>
      <c r="D20" s="36">
        <v>149112803</v>
      </c>
      <c r="E20" s="36">
        <v>1010711557</v>
      </c>
      <c r="F20" s="72">
        <f t="shared" si="0"/>
        <v>34.677396046511625</v>
      </c>
      <c r="G20" s="36"/>
      <c r="H20" s="10"/>
      <c r="I20" s="10"/>
      <c r="J20" s="2">
        <v>528000000</v>
      </c>
    </row>
    <row r="21" spans="1:13" x14ac:dyDescent="0.25">
      <c r="A21" s="27" t="s">
        <v>1</v>
      </c>
      <c r="B21" s="32" t="s">
        <v>67</v>
      </c>
      <c r="C21" s="64">
        <f>+C22+C23</f>
        <v>10995957905</v>
      </c>
      <c r="D21" s="39">
        <f>+D22+D23</f>
        <v>2589793755</v>
      </c>
      <c r="E21" s="39">
        <f>+E22+E23</f>
        <v>6872068394</v>
      </c>
      <c r="F21" s="30">
        <f t="shared" si="0"/>
        <v>23.552234169816057</v>
      </c>
      <c r="G21" s="36"/>
      <c r="H21" s="10"/>
      <c r="I21" s="10"/>
      <c r="J21" s="2">
        <v>2904025323</v>
      </c>
    </row>
    <row r="22" spans="1:13" x14ac:dyDescent="0.25">
      <c r="A22" s="40"/>
      <c r="B22" s="41" t="s">
        <v>69</v>
      </c>
      <c r="C22" s="64">
        <v>77253000</v>
      </c>
      <c r="D22" s="39">
        <f>4720000+4100000+5337900+400000+842400</f>
        <v>15400300</v>
      </c>
      <c r="E22" s="39">
        <f>D22+49359800</f>
        <v>64760100</v>
      </c>
      <c r="F22" s="30">
        <f t="shared" si="0"/>
        <v>19.934889259964013</v>
      </c>
      <c r="G22" s="42"/>
      <c r="H22" s="74">
        <f>E22-C22</f>
        <v>-12492900</v>
      </c>
      <c r="I22" s="10"/>
      <c r="J22" s="2">
        <f>'[1]Công khai Q2'!D22</f>
        <v>0</v>
      </c>
    </row>
    <row r="23" spans="1:13" s="44" customFormat="1" x14ac:dyDescent="0.25">
      <c r="A23" s="3"/>
      <c r="B23" s="32" t="s">
        <v>70</v>
      </c>
      <c r="C23" s="69">
        <f>+C25+C26+C24</f>
        <v>10918704905</v>
      </c>
      <c r="D23" s="43">
        <f>+D26</f>
        <v>2574393455</v>
      </c>
      <c r="E23" s="43">
        <f>+E26</f>
        <v>6807308294</v>
      </c>
      <c r="F23" s="30">
        <f t="shared" si="0"/>
        <v>23.577827932881569</v>
      </c>
      <c r="G23" s="39"/>
      <c r="H23" s="8"/>
      <c r="I23" s="8"/>
      <c r="J23" s="2">
        <v>2904025323</v>
      </c>
      <c r="M23" s="45"/>
    </row>
    <row r="24" spans="1:13" s="44" customFormat="1" ht="16.5" customHeight="1" x14ac:dyDescent="0.25">
      <c r="A24" s="3"/>
      <c r="B24" s="46" t="s">
        <v>60</v>
      </c>
      <c r="C24" s="70">
        <v>363099000</v>
      </c>
      <c r="D24" s="39"/>
      <c r="E24" s="39"/>
      <c r="F24" s="58">
        <f t="shared" si="0"/>
        <v>0</v>
      </c>
      <c r="G24" s="39"/>
      <c r="H24" s="8"/>
      <c r="I24" s="8"/>
      <c r="J24" s="2">
        <f>'[1]Công khai Q2'!D23</f>
        <v>1575179226</v>
      </c>
    </row>
    <row r="25" spans="1:13" s="44" customFormat="1" ht="16.5" customHeight="1" x14ac:dyDescent="0.25">
      <c r="A25" s="3"/>
      <c r="B25" s="46" t="s">
        <v>78</v>
      </c>
      <c r="C25" s="70">
        <v>141084050</v>
      </c>
      <c r="D25" s="39"/>
      <c r="E25" s="39"/>
      <c r="F25" s="58">
        <f t="shared" si="0"/>
        <v>0</v>
      </c>
      <c r="G25" s="39"/>
      <c r="H25" s="8"/>
      <c r="I25" s="8"/>
      <c r="J25" s="2">
        <f>'[1]Công khai Q2'!D24</f>
        <v>0</v>
      </c>
    </row>
    <row r="26" spans="1:13" s="44" customFormat="1" ht="16.5" customHeight="1" x14ac:dyDescent="0.25">
      <c r="A26" s="3"/>
      <c r="B26" s="46" t="s">
        <v>68</v>
      </c>
      <c r="C26" s="70">
        <f>+C27+C31+C35+C39+C43+C47+C50+C53+C56+C59</f>
        <v>10414521855</v>
      </c>
      <c r="D26" s="39">
        <f>+D27+D31+D35+D39+D43+D47+D50+D53+D56+D59</f>
        <v>2574393455</v>
      </c>
      <c r="E26" s="39">
        <f>+E27+E31+E35+E39+E43+E47+E50+E53+E56+E59</f>
        <v>6807308294</v>
      </c>
      <c r="F26" s="30">
        <f t="shared" si="0"/>
        <v>24.719266912518279</v>
      </c>
      <c r="G26" s="39"/>
      <c r="H26" s="8"/>
      <c r="I26" s="8"/>
      <c r="J26" s="2">
        <v>2904025323</v>
      </c>
      <c r="M26" s="45"/>
    </row>
    <row r="27" spans="1:13" ht="26.25" x14ac:dyDescent="0.25">
      <c r="A27" s="3">
        <v>1</v>
      </c>
      <c r="B27" s="32" t="s">
        <v>62</v>
      </c>
      <c r="C27" s="70">
        <f>+C28+C29+C30</f>
        <v>7763225524</v>
      </c>
      <c r="D27" s="39">
        <f>+D28+D29+D30</f>
        <v>1972854342</v>
      </c>
      <c r="E27" s="39">
        <f>+E28+E29+E30</f>
        <v>5212850728</v>
      </c>
      <c r="F27" s="30">
        <f t="shared" si="0"/>
        <v>25.412817596254595</v>
      </c>
      <c r="G27" s="39"/>
      <c r="H27" s="10"/>
      <c r="I27" s="10"/>
      <c r="J27" s="2">
        <v>2178342425</v>
      </c>
      <c r="M27" s="11"/>
    </row>
    <row r="28" spans="1:13" x14ac:dyDescent="0.25">
      <c r="A28" s="31" t="s">
        <v>11</v>
      </c>
      <c r="B28" s="35" t="s">
        <v>16</v>
      </c>
      <c r="C28" s="71">
        <f>2604478888+323692500+687630300</f>
        <v>3615801688</v>
      </c>
      <c r="D28" s="34">
        <f>652457752+65656900+124792100</f>
        <v>842906752</v>
      </c>
      <c r="E28" s="34">
        <f>1101892042+139413899+263952615+D28</f>
        <v>2348165308</v>
      </c>
      <c r="F28" s="58">
        <f t="shared" si="0"/>
        <v>23.311752820886454</v>
      </c>
      <c r="G28" s="39"/>
      <c r="H28" s="10"/>
      <c r="I28" s="10"/>
      <c r="J28" s="2">
        <v>1335229925</v>
      </c>
    </row>
    <row r="29" spans="1:13" x14ac:dyDescent="0.25">
      <c r="A29" s="31" t="s">
        <v>12</v>
      </c>
      <c r="B29" s="35" t="s">
        <v>17</v>
      </c>
      <c r="C29" s="71">
        <f>1735165500+896681486+1353070150+162506700</f>
        <v>4147423836</v>
      </c>
      <c r="D29" s="34">
        <f>491312740+237118950+349599600+51916300</f>
        <v>1129947590</v>
      </c>
      <c r="E29" s="34">
        <f>714135321+348191700+617760069+54650740+D29</f>
        <v>2864685420</v>
      </c>
      <c r="F29" s="58">
        <f t="shared" si="0"/>
        <v>27.244565173010692</v>
      </c>
      <c r="G29" s="39"/>
      <c r="H29" s="10"/>
      <c r="I29" s="10"/>
      <c r="J29" s="2">
        <v>843112500</v>
      </c>
    </row>
    <row r="30" spans="1:13" x14ac:dyDescent="0.25">
      <c r="A30" s="31" t="s">
        <v>54</v>
      </c>
      <c r="B30" s="35" t="s">
        <v>73</v>
      </c>
      <c r="C30" s="71"/>
      <c r="D30" s="34"/>
      <c r="E30" s="34"/>
      <c r="F30" s="58"/>
      <c r="G30" s="39"/>
      <c r="H30" s="10"/>
      <c r="I30" s="10"/>
    </row>
    <row r="31" spans="1:13" x14ac:dyDescent="0.25">
      <c r="A31" s="3">
        <v>2</v>
      </c>
      <c r="B31" s="32" t="s">
        <v>58</v>
      </c>
      <c r="C31" s="70">
        <f>+C32+C33+C34</f>
        <v>752153931</v>
      </c>
      <c r="D31" s="47">
        <f>+D33+D34</f>
        <v>319087900</v>
      </c>
      <c r="E31" s="47">
        <f>+E33+E34</f>
        <v>659314198</v>
      </c>
      <c r="F31" s="30">
        <f t="shared" si="0"/>
        <v>42.423217754877356</v>
      </c>
      <c r="G31" s="39"/>
      <c r="H31" s="48"/>
      <c r="I31" s="49"/>
      <c r="J31" s="2">
        <v>167741280</v>
      </c>
    </row>
    <row r="32" spans="1:13" x14ac:dyDescent="0.25">
      <c r="A32" s="31" t="s">
        <v>13</v>
      </c>
      <c r="B32" s="35" t="s">
        <v>16</v>
      </c>
      <c r="C32" s="71"/>
      <c r="D32" s="50"/>
      <c r="E32" s="50"/>
      <c r="F32" s="58"/>
      <c r="G32" s="39"/>
      <c r="H32" s="51"/>
      <c r="I32" s="10"/>
      <c r="J32" s="2">
        <f>'[1]Công khai Q2'!D30</f>
        <v>0</v>
      </c>
    </row>
    <row r="33" spans="1:10" x14ac:dyDescent="0.25">
      <c r="A33" s="31" t="s">
        <v>15</v>
      </c>
      <c r="B33" s="35" t="s">
        <v>17</v>
      </c>
      <c r="C33" s="71">
        <v>752153931</v>
      </c>
      <c r="D33" s="36">
        <v>319087900</v>
      </c>
      <c r="E33" s="36">
        <f>340226298+D33</f>
        <v>659314198</v>
      </c>
      <c r="F33" s="58">
        <f t="shared" si="0"/>
        <v>42.423217754877356</v>
      </c>
      <c r="G33" s="39"/>
      <c r="H33" s="10"/>
      <c r="I33" s="10"/>
      <c r="J33" s="2">
        <v>167741280</v>
      </c>
    </row>
    <row r="34" spans="1:10" x14ac:dyDescent="0.25">
      <c r="A34" s="31" t="s">
        <v>20</v>
      </c>
      <c r="B34" s="35" t="s">
        <v>64</v>
      </c>
      <c r="C34" s="71"/>
      <c r="D34" s="34"/>
      <c r="E34" s="34"/>
      <c r="F34" s="58"/>
      <c r="G34" s="39"/>
      <c r="H34" s="10"/>
      <c r="I34" s="10"/>
    </row>
    <row r="35" spans="1:10" x14ac:dyDescent="0.25">
      <c r="A35" s="3">
        <v>3</v>
      </c>
      <c r="B35" s="32" t="s">
        <v>59</v>
      </c>
      <c r="C35" s="70">
        <f>+C37+C38</f>
        <v>743216900</v>
      </c>
      <c r="D35" s="39">
        <f>+D37+D38</f>
        <v>61190000</v>
      </c>
      <c r="E35" s="39">
        <f>+E37+E38</f>
        <v>404552000</v>
      </c>
      <c r="F35" s="30">
        <f t="shared" si="0"/>
        <v>8.2331281756375567</v>
      </c>
      <c r="G35" s="39"/>
      <c r="H35" s="10"/>
      <c r="I35" s="10"/>
      <c r="J35" s="2">
        <v>333849400</v>
      </c>
    </row>
    <row r="36" spans="1:10" x14ac:dyDescent="0.25">
      <c r="A36" s="31" t="s">
        <v>18</v>
      </c>
      <c r="B36" s="35" t="s">
        <v>14</v>
      </c>
      <c r="C36" s="71"/>
      <c r="D36" s="52"/>
      <c r="E36" s="52"/>
      <c r="F36" s="58"/>
      <c r="G36" s="39"/>
      <c r="J36" s="2">
        <f>'[1]Công khai Q2'!D33</f>
        <v>0</v>
      </c>
    </row>
    <row r="37" spans="1:10" x14ac:dyDescent="0.25">
      <c r="A37" s="31" t="s">
        <v>19</v>
      </c>
      <c r="B37" s="35" t="s">
        <v>21</v>
      </c>
      <c r="C37" s="71">
        <v>743216900</v>
      </c>
      <c r="D37" s="50">
        <v>61190000</v>
      </c>
      <c r="E37" s="50">
        <f>343362000+D37</f>
        <v>404552000</v>
      </c>
      <c r="F37" s="58">
        <f t="shared" si="0"/>
        <v>8.2331281756375567</v>
      </c>
      <c r="G37" s="39"/>
      <c r="J37" s="2">
        <v>333849400</v>
      </c>
    </row>
    <row r="38" spans="1:10" x14ac:dyDescent="0.25">
      <c r="A38" s="31" t="s">
        <v>65</v>
      </c>
      <c r="B38" s="35" t="s">
        <v>64</v>
      </c>
      <c r="C38" s="71"/>
      <c r="D38" s="50"/>
      <c r="E38" s="50"/>
      <c r="F38" s="58"/>
      <c r="G38" s="39"/>
    </row>
    <row r="39" spans="1:10" x14ac:dyDescent="0.25">
      <c r="A39" s="3">
        <v>4</v>
      </c>
      <c r="B39" s="32" t="s">
        <v>22</v>
      </c>
      <c r="C39" s="70">
        <f>C40+C42+C41</f>
        <v>223980000</v>
      </c>
      <c r="D39" s="53">
        <f>+D42+D41</f>
        <v>11139000</v>
      </c>
      <c r="E39" s="53">
        <f>+E42+E41</f>
        <v>17879000</v>
      </c>
      <c r="F39" s="30">
        <f t="shared" si="0"/>
        <v>4.9732118939190997</v>
      </c>
      <c r="G39" s="39"/>
      <c r="J39" s="2">
        <f>'[1]Công khai Q2'!D35</f>
        <v>6530000</v>
      </c>
    </row>
    <row r="40" spans="1:10" x14ac:dyDescent="0.25">
      <c r="A40" s="31" t="s">
        <v>23</v>
      </c>
      <c r="B40" s="35" t="s">
        <v>14</v>
      </c>
      <c r="C40" s="71"/>
      <c r="D40" s="50"/>
      <c r="E40" s="50"/>
      <c r="F40" s="58"/>
      <c r="G40" s="39"/>
    </row>
    <row r="41" spans="1:10" x14ac:dyDescent="0.25">
      <c r="A41" s="31" t="s">
        <v>24</v>
      </c>
      <c r="B41" s="35" t="s">
        <v>72</v>
      </c>
      <c r="C41" s="71">
        <v>182760000</v>
      </c>
      <c r="D41" s="50">
        <v>5574000</v>
      </c>
      <c r="E41" s="50">
        <f>D41</f>
        <v>5574000</v>
      </c>
      <c r="F41" s="58">
        <f t="shared" si="0"/>
        <v>3.0499015101772815</v>
      </c>
      <c r="G41" s="39"/>
    </row>
    <row r="42" spans="1:10" x14ac:dyDescent="0.25">
      <c r="A42" s="31" t="s">
        <v>71</v>
      </c>
      <c r="B42" s="35" t="s">
        <v>21</v>
      </c>
      <c r="C42" s="71">
        <v>41220000</v>
      </c>
      <c r="D42" s="50">
        <v>5565000</v>
      </c>
      <c r="E42" s="50">
        <f>6740000+D42</f>
        <v>12305000</v>
      </c>
      <c r="F42" s="58">
        <f t="shared" si="0"/>
        <v>13.500727802037845</v>
      </c>
      <c r="G42" s="39"/>
      <c r="J42" s="2">
        <f>'[1]Công khai Q2'!D37</f>
        <v>6530000</v>
      </c>
    </row>
    <row r="43" spans="1:10" x14ac:dyDescent="0.25">
      <c r="A43" s="3">
        <v>5</v>
      </c>
      <c r="B43" s="32" t="s">
        <v>25</v>
      </c>
      <c r="C43" s="70">
        <f>C44+C45+C46</f>
        <v>444427500</v>
      </c>
      <c r="D43" s="53">
        <f>+D45+D46</f>
        <v>92450000</v>
      </c>
      <c r="E43" s="53">
        <f>+E45+E46</f>
        <v>321334000</v>
      </c>
      <c r="F43" s="30">
        <f t="shared" si="0"/>
        <v>20.802043077892346</v>
      </c>
      <c r="G43" s="39"/>
      <c r="J43" s="2">
        <v>172729000</v>
      </c>
    </row>
    <row r="44" spans="1:10" x14ac:dyDescent="0.25">
      <c r="A44" s="31" t="s">
        <v>26</v>
      </c>
      <c r="B44" s="35" t="s">
        <v>14</v>
      </c>
      <c r="C44" s="71"/>
      <c r="D44" s="50"/>
      <c r="E44" s="50"/>
      <c r="F44" s="58"/>
      <c r="G44" s="39"/>
      <c r="J44" s="2">
        <f>'[1]Công khai Q2'!D41</f>
        <v>0</v>
      </c>
    </row>
    <row r="45" spans="1:10" x14ac:dyDescent="0.25">
      <c r="A45" s="31" t="s">
        <v>27</v>
      </c>
      <c r="B45" s="35" t="s">
        <v>21</v>
      </c>
      <c r="C45" s="71">
        <v>444427500</v>
      </c>
      <c r="D45" s="1">
        <v>92450000</v>
      </c>
      <c r="E45" s="50">
        <f>228884000+D45</f>
        <v>321334000</v>
      </c>
      <c r="F45" s="58">
        <f t="shared" si="0"/>
        <v>20.802043077892346</v>
      </c>
      <c r="G45" s="39"/>
      <c r="J45" s="2">
        <v>172729000</v>
      </c>
    </row>
    <row r="46" spans="1:10" x14ac:dyDescent="0.25">
      <c r="A46" s="31" t="s">
        <v>66</v>
      </c>
      <c r="B46" s="35" t="s">
        <v>64</v>
      </c>
      <c r="C46" s="71"/>
      <c r="D46" s="50"/>
      <c r="E46" s="50"/>
      <c r="F46" s="58"/>
      <c r="G46" s="39"/>
      <c r="J46" s="2">
        <f>'[1]Công khai Q2'!D43</f>
        <v>0</v>
      </c>
    </row>
    <row r="47" spans="1:10" x14ac:dyDescent="0.25">
      <c r="A47" s="3">
        <v>6</v>
      </c>
      <c r="B47" s="32" t="s">
        <v>40</v>
      </c>
      <c r="C47" s="70">
        <f>C48+C49</f>
        <v>29412000</v>
      </c>
      <c r="D47" s="53">
        <f>+D49</f>
        <v>8750000</v>
      </c>
      <c r="E47" s="53">
        <f>+E49</f>
        <v>8750000</v>
      </c>
      <c r="F47" s="30">
        <f t="shared" si="0"/>
        <v>29.749762001903985</v>
      </c>
      <c r="G47" s="39"/>
      <c r="J47" s="2">
        <v>2668000</v>
      </c>
    </row>
    <row r="48" spans="1:10" x14ac:dyDescent="0.25">
      <c r="A48" s="31" t="s">
        <v>28</v>
      </c>
      <c r="B48" s="35" t="s">
        <v>14</v>
      </c>
      <c r="C48" s="71"/>
      <c r="D48" s="50"/>
      <c r="E48" s="50"/>
      <c r="F48" s="58"/>
      <c r="G48" s="39"/>
      <c r="J48" s="2">
        <f>'[1]Công khai Q2'!D45</f>
        <v>0</v>
      </c>
    </row>
    <row r="49" spans="1:10" x14ac:dyDescent="0.25">
      <c r="A49" s="31" t="s">
        <v>29</v>
      </c>
      <c r="B49" s="35" t="s">
        <v>21</v>
      </c>
      <c r="C49" s="71">
        <v>29412000</v>
      </c>
      <c r="D49" s="50">
        <v>8750000</v>
      </c>
      <c r="E49" s="50">
        <f>D49</f>
        <v>8750000</v>
      </c>
      <c r="F49" s="58">
        <f t="shared" si="0"/>
        <v>29.749762001903985</v>
      </c>
      <c r="G49" s="39"/>
      <c r="J49" s="2">
        <v>2668000</v>
      </c>
    </row>
    <row r="50" spans="1:10" x14ac:dyDescent="0.25">
      <c r="A50" s="3">
        <v>7</v>
      </c>
      <c r="B50" s="32" t="s">
        <v>6</v>
      </c>
      <c r="C50" s="70">
        <f>C51+C52</f>
        <v>323272500</v>
      </c>
      <c r="D50" s="53">
        <f>+D52</f>
        <v>87486000</v>
      </c>
      <c r="E50" s="53">
        <f>+E52</f>
        <v>87486000</v>
      </c>
      <c r="F50" s="30">
        <f t="shared" si="0"/>
        <v>27.062617451221492</v>
      </c>
      <c r="G50" s="39"/>
    </row>
    <row r="51" spans="1:10" x14ac:dyDescent="0.25">
      <c r="A51" s="31" t="s">
        <v>30</v>
      </c>
      <c r="B51" s="35" t="s">
        <v>14</v>
      </c>
      <c r="C51" s="71"/>
      <c r="D51" s="50"/>
      <c r="E51" s="50"/>
      <c r="F51" s="58"/>
      <c r="G51" s="39"/>
    </row>
    <row r="52" spans="1:10" x14ac:dyDescent="0.25">
      <c r="A52" s="31" t="s">
        <v>31</v>
      </c>
      <c r="B52" s="35" t="s">
        <v>21</v>
      </c>
      <c r="C52" s="71">
        <v>323272500</v>
      </c>
      <c r="D52" s="50">
        <v>87486000</v>
      </c>
      <c r="E52" s="50">
        <f>D52</f>
        <v>87486000</v>
      </c>
      <c r="F52" s="58">
        <f t="shared" si="0"/>
        <v>27.062617451221492</v>
      </c>
      <c r="G52" s="39"/>
    </row>
    <row r="53" spans="1:10" x14ac:dyDescent="0.25">
      <c r="A53" s="3">
        <v>8</v>
      </c>
      <c r="B53" s="32" t="s">
        <v>32</v>
      </c>
      <c r="C53" s="70">
        <f>C54+C55</f>
        <v>85842000</v>
      </c>
      <c r="D53" s="53">
        <f>+D55</f>
        <v>12586213</v>
      </c>
      <c r="E53" s="53">
        <f>+E55</f>
        <v>51612368</v>
      </c>
      <c r="F53" s="30">
        <f t="shared" si="0"/>
        <v>14.66206868432702</v>
      </c>
      <c r="G53" s="39"/>
      <c r="J53" s="2">
        <v>24805218</v>
      </c>
    </row>
    <row r="54" spans="1:10" x14ac:dyDescent="0.25">
      <c r="A54" s="31" t="s">
        <v>33</v>
      </c>
      <c r="B54" s="35" t="s">
        <v>14</v>
      </c>
      <c r="C54" s="71"/>
      <c r="D54" s="73"/>
      <c r="E54" s="50"/>
      <c r="F54" s="58"/>
      <c r="G54" s="39"/>
      <c r="J54" s="2">
        <f>'[1]Công khai Q2'!D48</f>
        <v>0</v>
      </c>
    </row>
    <row r="55" spans="1:10" x14ac:dyDescent="0.25">
      <c r="A55" s="31" t="s">
        <v>34</v>
      </c>
      <c r="B55" s="35" t="s">
        <v>21</v>
      </c>
      <c r="C55" s="71">
        <v>85842000</v>
      </c>
      <c r="D55" s="73">
        <v>12586213</v>
      </c>
      <c r="E55" s="50">
        <f>39026155+D55</f>
        <v>51612368</v>
      </c>
      <c r="F55" s="58">
        <f t="shared" si="0"/>
        <v>14.66206868432702</v>
      </c>
      <c r="G55" s="39"/>
      <c r="J55" s="2">
        <v>24805218</v>
      </c>
    </row>
    <row r="56" spans="1:10" ht="26.25" x14ac:dyDescent="0.25">
      <c r="A56" s="3">
        <v>9</v>
      </c>
      <c r="B56" s="32" t="s">
        <v>35</v>
      </c>
      <c r="C56" s="70">
        <f>C57+C58</f>
        <v>19579500</v>
      </c>
      <c r="D56" s="53">
        <f>+D58</f>
        <v>8050000</v>
      </c>
      <c r="E56" s="53">
        <f>+E58</f>
        <v>16150000</v>
      </c>
      <c r="F56" s="30">
        <f t="shared" si="0"/>
        <v>41.114430909880234</v>
      </c>
      <c r="G56" s="39"/>
      <c r="J56" s="2">
        <f>'[1]Công khai Q2'!D50</f>
        <v>7550000</v>
      </c>
    </row>
    <row r="57" spans="1:10" x14ac:dyDescent="0.25">
      <c r="A57" s="31" t="s">
        <v>36</v>
      </c>
      <c r="B57" s="35" t="s">
        <v>14</v>
      </c>
      <c r="C57" s="71"/>
      <c r="D57" s="73"/>
      <c r="E57" s="50"/>
      <c r="F57" s="58"/>
      <c r="G57" s="39"/>
      <c r="J57" s="2">
        <f>'[1]Công khai Q2'!D51</f>
        <v>0</v>
      </c>
    </row>
    <row r="58" spans="1:10" x14ac:dyDescent="0.25">
      <c r="A58" s="31" t="s">
        <v>37</v>
      </c>
      <c r="B58" s="35" t="s">
        <v>21</v>
      </c>
      <c r="C58" s="71">
        <v>19579500</v>
      </c>
      <c r="D58" s="73">
        <v>8050000</v>
      </c>
      <c r="E58" s="50">
        <f>8100000+D58</f>
        <v>16150000</v>
      </c>
      <c r="F58" s="58">
        <f t="shared" si="0"/>
        <v>41.114430909880234</v>
      </c>
      <c r="G58" s="39"/>
      <c r="J58" s="2">
        <f>'[1]Công khai Q2'!D52</f>
        <v>7550000</v>
      </c>
    </row>
    <row r="59" spans="1:10" x14ac:dyDescent="0.25">
      <c r="A59" s="3">
        <v>10</v>
      </c>
      <c r="B59" s="32" t="s">
        <v>5</v>
      </c>
      <c r="C59" s="70">
        <f>C60+C61</f>
        <v>29412000</v>
      </c>
      <c r="D59" s="53">
        <f>+D61</f>
        <v>800000</v>
      </c>
      <c r="E59" s="53">
        <f>+E61</f>
        <v>27380000</v>
      </c>
      <c r="F59" s="30">
        <f t="shared" si="0"/>
        <v>2.7199782401740786</v>
      </c>
      <c r="G59" s="39"/>
      <c r="J59" s="2">
        <f>'[1]Công khai Q2'!D53</f>
        <v>9810000</v>
      </c>
    </row>
    <row r="60" spans="1:10" x14ac:dyDescent="0.25">
      <c r="A60" s="31" t="s">
        <v>38</v>
      </c>
      <c r="B60" s="35" t="s">
        <v>14</v>
      </c>
      <c r="C60" s="71"/>
      <c r="D60" s="73"/>
      <c r="E60" s="50"/>
      <c r="F60" s="58"/>
      <c r="G60" s="39"/>
      <c r="J60" s="2">
        <f>'[1]Công khai Q2'!D54</f>
        <v>0</v>
      </c>
    </row>
    <row r="61" spans="1:10" x14ac:dyDescent="0.25">
      <c r="A61" s="31" t="s">
        <v>39</v>
      </c>
      <c r="B61" s="35" t="s">
        <v>21</v>
      </c>
      <c r="C61" s="71">
        <v>29412000</v>
      </c>
      <c r="D61" s="73">
        <v>800000</v>
      </c>
      <c r="E61" s="50">
        <f>26580000+D61</f>
        <v>27380000</v>
      </c>
      <c r="F61" s="58">
        <f t="shared" si="0"/>
        <v>2.7199782401740786</v>
      </c>
      <c r="G61" s="39"/>
      <c r="J61" s="2">
        <f>'[1]Công khai Q2'!D55</f>
        <v>9810000</v>
      </c>
    </row>
    <row r="62" spans="1:10" x14ac:dyDescent="0.25">
      <c r="A62" s="3">
        <v>11</v>
      </c>
      <c r="B62" s="32" t="s">
        <v>63</v>
      </c>
      <c r="C62" s="39">
        <v>0</v>
      </c>
      <c r="D62" s="53">
        <f>+D63</f>
        <v>0</v>
      </c>
      <c r="E62" s="53">
        <f>+E63</f>
        <v>0</v>
      </c>
      <c r="F62" s="58"/>
      <c r="G62" s="39"/>
      <c r="J62" s="2">
        <f>'[1]Công khai Q2'!D56</f>
        <v>0</v>
      </c>
    </row>
    <row r="63" spans="1:10" x14ac:dyDescent="0.25">
      <c r="A63" s="31" t="s">
        <v>61</v>
      </c>
      <c r="B63" s="35" t="s">
        <v>21</v>
      </c>
      <c r="C63" s="36">
        <v>0</v>
      </c>
      <c r="D63" s="50"/>
      <c r="E63" s="50"/>
      <c r="F63" s="58"/>
      <c r="G63" s="39"/>
      <c r="J63" s="2">
        <f>'[1]Công khai Q2'!D60</f>
        <v>0</v>
      </c>
    </row>
    <row r="64" spans="1:10" x14ac:dyDescent="0.25">
      <c r="A64" s="27" t="s">
        <v>1</v>
      </c>
      <c r="B64" s="28" t="s">
        <v>44</v>
      </c>
      <c r="C64" s="39">
        <v>0</v>
      </c>
      <c r="D64" s="50"/>
      <c r="E64" s="50"/>
      <c r="F64" s="58"/>
      <c r="G64" s="39"/>
      <c r="J64" s="2">
        <f>'[1]Công khai Q2'!D61</f>
        <v>0</v>
      </c>
    </row>
    <row r="65" spans="1:10" x14ac:dyDescent="0.25">
      <c r="A65" s="27" t="s">
        <v>2</v>
      </c>
      <c r="B65" s="28" t="s">
        <v>45</v>
      </c>
      <c r="C65" s="39">
        <v>0</v>
      </c>
      <c r="D65" s="54"/>
      <c r="E65" s="54"/>
      <c r="F65" s="58"/>
      <c r="G65" s="39"/>
      <c r="J65" s="2">
        <f>'[1]Công khai Q2'!D62</f>
        <v>0</v>
      </c>
    </row>
    <row r="66" spans="1:10" x14ac:dyDescent="0.25">
      <c r="J66" s="2">
        <f>'[1]Công khai Q2'!D63</f>
        <v>0</v>
      </c>
    </row>
    <row r="67" spans="1:10" x14ac:dyDescent="0.25">
      <c r="J67" s="2">
        <f>'[1]Công khai Q2'!D65</f>
        <v>0</v>
      </c>
    </row>
  </sheetData>
  <mergeCells count="14">
    <mergeCell ref="A1:G1"/>
    <mergeCell ref="A2:B2"/>
    <mergeCell ref="F2:G2"/>
    <mergeCell ref="A3:B3"/>
    <mergeCell ref="A4:G4"/>
    <mergeCell ref="A5:G5"/>
    <mergeCell ref="A6:G6"/>
    <mergeCell ref="A8:A9"/>
    <mergeCell ref="B8:B9"/>
    <mergeCell ref="C8:C9"/>
    <mergeCell ref="D8:D9"/>
    <mergeCell ref="F8:G8"/>
    <mergeCell ref="E8:E9"/>
    <mergeCell ref="E7:G7"/>
  </mergeCells>
  <pageMargins left="0.39370078740157483" right="0.19685039370078741" top="0.55118110236220474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 khai Q1-2024</vt:lpstr>
      <vt:lpstr>'Công khai Q1-2024'!Print_Titles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Administrator</cp:lastModifiedBy>
  <cp:lastPrinted>2024-10-09T05:17:23Z</cp:lastPrinted>
  <dcterms:created xsi:type="dcterms:W3CDTF">2016-10-14T10:52:32Z</dcterms:created>
  <dcterms:modified xsi:type="dcterms:W3CDTF">2024-10-09T08:55:33Z</dcterms:modified>
</cp:coreProperties>
</file>